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il\SynologyDrive\Drive\Documents\Volunteer\ESSA\Secondary Teams\2025-26\QualificationRound\"/>
    </mc:Choice>
  </mc:AlternateContent>
  <xr:revisionPtr revIDLastSave="0" documentId="8_{15819752-9C2B-42AB-B25F-719C344EB637}" xr6:coauthVersionLast="47" xr6:coauthVersionMax="47" xr10:uidLastSave="{00000000-0000-0000-0000-000000000000}"/>
  <bookViews>
    <workbookView xWindow="-57720" yWindow="3360" windowWidth="57840" windowHeight="31920" xr2:uid="{00000000-000D-0000-FFFF-FFFF00000000}"/>
  </bookViews>
  <sheets>
    <sheet name="Team" sheetId="1" r:id="rId1"/>
    <sheet name="Info" sheetId="2" state="hidden" r:id="rId2"/>
  </sheets>
  <definedNames>
    <definedName name="AgeCheck">Info!$C$5:$D$9</definedName>
    <definedName name="DoI">Info!$C$1</definedName>
    <definedName name="Gender">Info!$E$3:$E$4</definedName>
    <definedName name="IBFree">Info!$N$6</definedName>
    <definedName name="IBMed">Info!$O$6</definedName>
    <definedName name="IGFree">Info!$L$6</definedName>
    <definedName name="IGMed">Info!$M$6</definedName>
    <definedName name="IMFree">Info!$J$6</definedName>
    <definedName name="IMFree_entry">Team!$F$20</definedName>
    <definedName name="IMMed">Info!$K$6</definedName>
    <definedName name="IMMed_entry">Team!$G$20</definedName>
    <definedName name="JBFree">Info!$N$5</definedName>
    <definedName name="JBMed">Info!$O$5</definedName>
    <definedName name="JGFree">Info!$L$5</definedName>
    <definedName name="JGMed">Info!$M$5</definedName>
    <definedName name="JMFree">Info!$J$5</definedName>
    <definedName name="JMFree_entry">Team!$F$18</definedName>
    <definedName name="JMMed">Info!$K$5</definedName>
    <definedName name="JMMed_entry">Team!$G$18</definedName>
    <definedName name="Oldest">Info!$B$4</definedName>
    <definedName name="Order">Info!$F$3:$F$10</definedName>
    <definedName name="_xlnm.Print_Area" localSheetId="0">Team!$A$1:$T$45</definedName>
    <definedName name="SBFree">Info!$N$7</definedName>
    <definedName name="SBMed">Info!$O$7</definedName>
    <definedName name="SGFree">Info!$L$7</definedName>
    <definedName name="SGMed">Info!$M$7</definedName>
    <definedName name="SMFree">Info!$J$7</definedName>
    <definedName name="SMFree_entry">Team!$F$22</definedName>
    <definedName name="SMMed">Info!$K$7</definedName>
    <definedName name="SMMed_entry">Team!$G$22</definedName>
    <definedName name="Youngest">Info!$C$2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Q9" i="1" s="1"/>
  <c r="P10" i="1"/>
  <c r="Q10" i="1" s="1"/>
  <c r="P11" i="1"/>
  <c r="Q11" i="1"/>
  <c r="K2" i="2"/>
  <c r="J2" i="2"/>
  <c r="P45" i="1"/>
  <c r="Q45" i="1"/>
  <c r="G1" i="2"/>
  <c r="D1" i="2"/>
  <c r="C1" i="2" s="1"/>
  <c r="P8" i="1"/>
  <c r="Q8" i="1" s="1"/>
  <c r="Q14" i="1"/>
  <c r="Q15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M2" i="2"/>
  <c r="N2" i="2"/>
  <c r="O2" i="2"/>
  <c r="L2" i="2"/>
  <c r="P40" i="1"/>
  <c r="P41" i="1"/>
  <c r="P42" i="1"/>
  <c r="P43" i="1"/>
  <c r="P44" i="1"/>
  <c r="P14" i="1"/>
  <c r="P15" i="1"/>
  <c r="P16" i="1"/>
  <c r="P18" i="1"/>
  <c r="Q18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20" i="1"/>
  <c r="Q20" i="1"/>
  <c r="P19" i="1"/>
  <c r="Q19" i="1"/>
  <c r="P17" i="1"/>
  <c r="Q17" i="1"/>
  <c r="Q16" i="1"/>
  <c r="P21" i="1"/>
  <c r="Q21" i="1"/>
  <c r="P13" i="1"/>
  <c r="Q13" i="1"/>
  <c r="P12" i="1"/>
  <c r="Q12" i="1" s="1"/>
  <c r="O6" i="2" l="1"/>
  <c r="K21" i="1" s="1"/>
  <c r="M7" i="2"/>
  <c r="O5" i="2"/>
  <c r="K19" i="1" s="1"/>
  <c r="N7" i="2"/>
  <c r="J23" i="1" s="1"/>
  <c r="P3" i="1"/>
  <c r="B3" i="2"/>
  <c r="C2" i="2"/>
  <c r="B2" i="2"/>
  <c r="O7" i="1"/>
  <c r="P7" i="1" s="1"/>
  <c r="Q7" i="1" s="1"/>
  <c r="C4" i="2"/>
  <c r="A24" i="1"/>
  <c r="C3" i="2"/>
  <c r="B4" i="2"/>
  <c r="N6" i="2"/>
  <c r="J21" i="1" s="1"/>
  <c r="N5" i="2"/>
  <c r="J19" i="1" s="1"/>
  <c r="L6" i="2"/>
  <c r="L5" i="2"/>
  <c r="L7" i="2"/>
  <c r="O7" i="2"/>
  <c r="K23" i="1" s="1"/>
  <c r="M6" i="2"/>
  <c r="M5" i="2"/>
  <c r="K6" i="2" l="1"/>
  <c r="J5" i="2"/>
  <c r="J6" i="2"/>
  <c r="B18" i="1"/>
  <c r="J7" i="2"/>
  <c r="K7" i="2"/>
  <c r="K5" i="2"/>
  <c r="F19" i="1"/>
  <c r="F23" i="1"/>
  <c r="G23" i="1"/>
  <c r="G21" i="1"/>
  <c r="F21" i="1"/>
  <c r="G19" i="1"/>
  <c r="I21" i="1"/>
  <c r="H23" i="1"/>
  <c r="H19" i="1"/>
  <c r="H21" i="1"/>
  <c r="I23" i="1"/>
  <c r="I19" i="1"/>
  <c r="B22" i="1"/>
  <c r="B20" i="1"/>
  <c r="O1" i="1"/>
</calcChain>
</file>

<file path=xl/sharedStrings.xml><?xml version="1.0" encoding="utf-8"?>
<sst xmlns="http://schemas.openxmlformats.org/spreadsheetml/2006/main" count="82" uniqueCount="58">
  <si>
    <t>School Name</t>
  </si>
  <si>
    <t>Full name for programme</t>
  </si>
  <si>
    <t>Town</t>
  </si>
  <si>
    <t>Event Entered</t>
  </si>
  <si>
    <t>Girls</t>
  </si>
  <si>
    <t>Boys</t>
  </si>
  <si>
    <t>Please tick relevant box(es)</t>
  </si>
  <si>
    <t>Free</t>
  </si>
  <si>
    <t>Medley</t>
  </si>
  <si>
    <t xml:space="preserve">Swimmers date of birth must be within the date range (inclusive) above. </t>
  </si>
  <si>
    <t>Please include all swimmers and reserves. Indication of swim order/reserve status is only nominal and does not constrain you to follow this order in the heats or finals, you only need to advise us of changes if you use a swimmer that is not on the list, or use a swimmer out of age group.</t>
  </si>
  <si>
    <t>I certify that the dates of birth of team members given above have been checked in the School admissions register and that all the conditions of the Championship have been observed.</t>
  </si>
  <si>
    <r>
      <t>Signature</t>
    </r>
    <r>
      <rPr>
        <sz val="8"/>
        <color indexed="8"/>
        <rFont val="Verdana"/>
        <family val="2"/>
      </rPr>
      <t xml:space="preserve"> of teacher in Charge ________________________________________      Date __________</t>
    </r>
  </si>
  <si>
    <t>www.essa-schoolswimming.com   -   Registered Charity No. 282020</t>
  </si>
  <si>
    <t>Full Name</t>
  </si>
  <si>
    <t>DoB</t>
  </si>
  <si>
    <t>Order</t>
  </si>
  <si>
    <t>www.essa-schoolswimming.com</t>
  </si>
  <si>
    <t>Seniors</t>
  </si>
  <si>
    <t>Inters.</t>
  </si>
  <si>
    <t>Juniors</t>
  </si>
  <si>
    <t>Age Group</t>
  </si>
  <si>
    <t>Med</t>
  </si>
  <si>
    <t>DoI</t>
  </si>
  <si>
    <t xml:space="preserve">Team List for: </t>
  </si>
  <si>
    <t>Junior</t>
  </si>
  <si>
    <t>Gender</t>
  </si>
  <si>
    <t>Senior</t>
  </si>
  <si>
    <t>Inter.</t>
  </si>
  <si>
    <t>Ages</t>
  </si>
  <si>
    <t>Too Young</t>
  </si>
  <si>
    <t>Too Old</t>
  </si>
  <si>
    <t>B</t>
  </si>
  <si>
    <t>G</t>
  </si>
  <si>
    <t>R</t>
  </si>
  <si>
    <t>F</t>
  </si>
  <si>
    <t>H</t>
  </si>
  <si>
    <t>Y</t>
  </si>
  <si>
    <t>e.g.</t>
  </si>
  <si>
    <t>Fred Bloggs</t>
  </si>
  <si>
    <t>Checks</t>
  </si>
  <si>
    <t>b</t>
  </si>
  <si>
    <t xml:space="preserve"> Gender</t>
  </si>
  <si>
    <t>School year is provided for information only, a swimmer that is out of the normal age for school year may be ineligible, e.g. if they retake a year.</t>
  </si>
  <si>
    <t>Complete the details above and form over for all swimmers in all teams</t>
  </si>
  <si>
    <t>Team List – Qualification Round</t>
  </si>
  <si>
    <r>
      <t xml:space="preserve">  </t>
    </r>
    <r>
      <rPr>
        <sz val="8"/>
        <color indexed="8"/>
        <rFont val="Verdana"/>
        <family val="2"/>
      </rPr>
      <t xml:space="preserve">               [normally School Years 7 &amp; 8]</t>
    </r>
  </si>
  <si>
    <t xml:space="preserve">                  [normally School Years 9 &amp; 10]</t>
  </si>
  <si>
    <r>
      <t xml:space="preserve">PLEASE </t>
    </r>
    <r>
      <rPr>
        <b/>
        <u/>
        <sz val="12"/>
        <color indexed="8"/>
        <rFont val="Verdana"/>
        <family val="2"/>
      </rPr>
      <t>BRING A SIGNED COPY WITH YOU TO THE EVENT - HAND IT IN AT THE CHECK IN DESK WHEN YOU ARRIVE AT THE VENUE</t>
    </r>
  </si>
  <si>
    <t>Please Complete all areas Highlighted in Yellow</t>
  </si>
  <si>
    <t>Please avoid pasting info in, use paste special - values</t>
  </si>
  <si>
    <r>
      <t>The ESSA 67th</t>
    </r>
    <r>
      <rPr>
        <b/>
        <sz val="16"/>
        <color indexed="8"/>
        <rFont val="Verdana"/>
        <family val="2"/>
      </rPr>
      <t xml:space="preserve"> Secondary Schools’ Team Championship
Qualification Round</t>
    </r>
  </si>
  <si>
    <t>Mixed</t>
  </si>
  <si>
    <t>ESSA2025</t>
  </si>
  <si>
    <t>Fridays 19th Sept/ 3rd Oct 2025</t>
  </si>
  <si>
    <t>b.prescott@essa-mail.uk</t>
  </si>
  <si>
    <t>at Woodside Pool, Watford WD25 7HH</t>
  </si>
  <si>
    <t xml:space="preserve">          [normally School Years 11/12 &amp; 13]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</si>
</sst>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7" x14ac:knownFonts="1">
    <font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sz val="11"/>
      <color indexed="8"/>
      <name val="Verdana"/>
      <family val="2"/>
    </font>
    <font>
      <b/>
      <u/>
      <sz val="12"/>
      <color indexed="8"/>
      <name val="Verdana"/>
      <family val="2"/>
    </font>
    <font>
      <b/>
      <sz val="16"/>
      <color indexed="8"/>
      <name val="Verdan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rgb="FF0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Verdana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rgb="FF000000"/>
      <name val="Verdana"/>
      <family val="2"/>
    </font>
    <font>
      <sz val="10"/>
      <color rgb="FF0D0D0D"/>
      <name val="Verdana"/>
      <family val="2"/>
    </font>
    <font>
      <b/>
      <u/>
      <sz val="12"/>
      <color rgb="FF000000"/>
      <name val="Verdana"/>
      <family val="2"/>
    </font>
    <font>
      <b/>
      <sz val="12"/>
      <color rgb="FF000000"/>
      <name val="Verdana"/>
      <family val="2"/>
    </font>
    <font>
      <i/>
      <sz val="11"/>
      <color rgb="FF000000"/>
      <name val="Verdana"/>
      <family val="2"/>
    </font>
    <font>
      <sz val="11"/>
      <color theme="1"/>
      <name val="Verdana"/>
      <family val="2"/>
    </font>
    <font>
      <b/>
      <sz val="16"/>
      <color rgb="FF000000"/>
      <name val="Verdana"/>
      <family val="2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96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4" fontId="0" fillId="0" borderId="0" xfId="0" applyNumberFormat="1"/>
    <xf numFmtId="0" fontId="11" fillId="0" borderId="0" xfId="0" applyFont="1" applyAlignment="1">
      <alignment horizontal="right"/>
    </xf>
    <xf numFmtId="0" fontId="5" fillId="0" borderId="0" xfId="2"/>
    <xf numFmtId="164" fontId="5" fillId="0" borderId="0" xfId="2" applyNumberFormat="1"/>
    <xf numFmtId="164" fontId="5" fillId="2" borderId="0" xfId="2" applyNumberFormat="1" applyFill="1"/>
    <xf numFmtId="0" fontId="7" fillId="0" borderId="0" xfId="0" applyFont="1"/>
    <xf numFmtId="0" fontId="0" fillId="3" borderId="9" xfId="0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0" xfId="0" applyFont="1"/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0" fontId="0" fillId="4" borderId="0" xfId="0" applyFill="1"/>
    <xf numFmtId="0" fontId="17" fillId="0" borderId="0" xfId="0" applyFont="1"/>
    <xf numFmtId="14" fontId="13" fillId="0" borderId="9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5" fillId="4" borderId="0" xfId="0" applyFont="1" applyFill="1"/>
    <xf numFmtId="0" fontId="8" fillId="5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 textRotation="180" wrapText="1"/>
    </xf>
    <xf numFmtId="0" fontId="9" fillId="0" borderId="15" xfId="0" applyFont="1" applyBorder="1" applyAlignment="1">
      <alignment horizontal="center" vertical="center" textRotation="180" wrapText="1"/>
    </xf>
    <xf numFmtId="0" fontId="9" fillId="0" borderId="5" xfId="0" applyFont="1" applyBorder="1" applyAlignment="1">
      <alignment horizontal="center" vertical="center" textRotation="180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0" xfId="1" applyAlignment="1" applyProtection="1">
      <alignment horizont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center" wrapText="1" readingOrder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6" fillId="2" borderId="16" xfId="0" applyFont="1" applyFill="1" applyBorder="1" applyAlignment="1" applyProtection="1">
      <alignment horizontal="left" vertical="center" wrapText="1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68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381952</xdr:colOff>
      <xdr:row>1</xdr:row>
      <xdr:rowOff>0</xdr:rowOff>
    </xdr:from>
    <xdr:to>
      <xdr:col>10</xdr:col>
      <xdr:colOff>410528</xdr:colOff>
      <xdr:row>6</xdr:row>
      <xdr:rowOff>66675</xdr:rowOff>
    </xdr:to>
    <xdr:pic>
      <xdr:nvPicPr>
        <xdr:cNvPr id="1110" name="Picture 4">
          <a:extLst>
            <a:ext uri="{FF2B5EF4-FFF2-40B4-BE49-F238E27FC236}">
              <a16:creationId xmlns:a16="http://schemas.microsoft.com/office/drawing/2014/main" id="{FBF81E90-17DE-48D2-9FC4-3281EB2E88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92077" y="209550"/>
          <a:ext cx="113157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sa-schoolswimming.com/" TargetMode="External"/><Relationship Id="rId2" Type="http://schemas.openxmlformats.org/officeDocument/2006/relationships/hyperlink" Target="mailto:southeast@essa-schoolswimming.com" TargetMode="External"/><Relationship Id="rId1" Type="http://schemas.openxmlformats.org/officeDocument/2006/relationships/hyperlink" Target="http://www.essa-schoolswimming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outheast@essa-schoolswimm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="160" zoomScaleNormal="160" zoomScalePageLayoutView="60" workbookViewId="0">
      <selection activeCell="D14" sqref="D14:I15"/>
    </sheetView>
  </sheetViews>
  <sheetFormatPr defaultColWidth="8.83984375" defaultRowHeight="14.4" x14ac:dyDescent="0.55000000000000004"/>
  <cols>
    <col min="1" max="1" width="10" customWidth="1"/>
    <col min="3" max="3" width="1.47265625" customWidth="1"/>
    <col min="4" max="4" width="18.15625" customWidth="1"/>
    <col min="5" max="5" width="2.62890625" customWidth="1"/>
    <col min="6" max="11" width="7.47265625" customWidth="1"/>
    <col min="12" max="12" width="0.47265625" customWidth="1"/>
    <col min="13" max="13" width="5" customWidth="1"/>
    <col min="14" max="14" width="38.3125" customWidth="1"/>
    <col min="15" max="15" width="10.83984375" customWidth="1"/>
    <col min="16" max="16" width="9" customWidth="1"/>
    <col min="17" max="17" width="9.83984375" customWidth="1"/>
    <col min="18" max="18" width="5.83984375" customWidth="1"/>
    <col min="19" max="20" width="5" customWidth="1"/>
  </cols>
  <sheetData>
    <row r="1" spans="1:20" ht="16.5" customHeight="1" x14ac:dyDescent="0.55000000000000004">
      <c r="A1" s="1"/>
      <c r="N1" s="13" t="s">
        <v>24</v>
      </c>
      <c r="O1" s="38" t="str">
        <f>IF(ISBLANK(D14),"",D14)</f>
        <v/>
      </c>
      <c r="P1" s="39"/>
      <c r="Q1" s="39"/>
      <c r="R1" s="39"/>
      <c r="S1" s="39"/>
      <c r="T1" s="40"/>
    </row>
    <row r="2" spans="1:20" ht="16.5" customHeight="1" thickBot="1" x14ac:dyDescent="0.6">
      <c r="A2" s="59" t="s">
        <v>51</v>
      </c>
      <c r="B2" s="59"/>
      <c r="C2" s="59"/>
      <c r="D2" s="59"/>
      <c r="E2" s="59"/>
      <c r="F2" s="59"/>
      <c r="G2" s="59"/>
      <c r="H2" s="59"/>
      <c r="I2" s="59"/>
      <c r="O2" s="41"/>
      <c r="P2" s="42"/>
      <c r="Q2" s="42"/>
      <c r="R2" s="42"/>
      <c r="S2" s="42"/>
      <c r="T2" s="43"/>
    </row>
    <row r="3" spans="1:20" ht="16.5" customHeight="1" x14ac:dyDescent="0.55000000000000004">
      <c r="A3" s="59"/>
      <c r="B3" s="59"/>
      <c r="C3" s="59"/>
      <c r="D3" s="59"/>
      <c r="E3" s="59"/>
      <c r="F3" s="59"/>
      <c r="G3" s="59"/>
      <c r="H3" s="59"/>
      <c r="I3" s="59"/>
      <c r="N3" s="48" t="s">
        <v>14</v>
      </c>
      <c r="O3" s="48" t="s">
        <v>15</v>
      </c>
      <c r="P3" s="48" t="str">
        <f>"Age @ "&amp;TEXT(DoI,"dd/mm/yyyy")</f>
        <v>Age @ 31/08/2025</v>
      </c>
      <c r="Q3" s="48" t="s">
        <v>21</v>
      </c>
      <c r="R3" s="45" t="s">
        <v>42</v>
      </c>
      <c r="S3" s="44" t="s">
        <v>16</v>
      </c>
      <c r="T3" s="44"/>
    </row>
    <row r="4" spans="1:20" ht="16.5" customHeight="1" x14ac:dyDescent="0.55000000000000004">
      <c r="A4" s="59"/>
      <c r="B4" s="59"/>
      <c r="C4" s="59"/>
      <c r="D4" s="59"/>
      <c r="E4" s="59"/>
      <c r="F4" s="59"/>
      <c r="G4" s="59"/>
      <c r="H4" s="59"/>
      <c r="I4" s="59"/>
      <c r="N4" s="49"/>
      <c r="O4" s="49"/>
      <c r="P4" s="49"/>
      <c r="Q4" s="49"/>
      <c r="R4" s="46"/>
      <c r="S4" s="46" t="s">
        <v>7</v>
      </c>
      <c r="T4" s="46" t="s">
        <v>22</v>
      </c>
    </row>
    <row r="5" spans="1:20" ht="16.5" customHeight="1" x14ac:dyDescent="0.55000000000000004">
      <c r="A5" s="59"/>
      <c r="B5" s="59"/>
      <c r="C5" s="59"/>
      <c r="D5" s="59"/>
      <c r="E5" s="59"/>
      <c r="F5" s="59"/>
      <c r="G5" s="59"/>
      <c r="H5" s="59"/>
      <c r="I5" s="59"/>
      <c r="M5" s="54"/>
      <c r="N5" s="49"/>
      <c r="O5" s="49"/>
      <c r="P5" s="49"/>
      <c r="Q5" s="49"/>
      <c r="R5" s="46"/>
      <c r="S5" s="46"/>
      <c r="T5" s="46"/>
    </row>
    <row r="6" spans="1:20" ht="16.5" customHeight="1" thickBot="1" x14ac:dyDescent="0.6">
      <c r="A6" s="59"/>
      <c r="B6" s="59"/>
      <c r="C6" s="59"/>
      <c r="D6" s="59"/>
      <c r="E6" s="59"/>
      <c r="F6" s="59"/>
      <c r="G6" s="59"/>
      <c r="H6" s="59"/>
      <c r="I6" s="59"/>
      <c r="M6" s="55"/>
      <c r="N6" s="50"/>
      <c r="O6" s="50"/>
      <c r="P6" s="50"/>
      <c r="Q6" s="50"/>
      <c r="R6" s="47"/>
      <c r="S6" s="47"/>
      <c r="T6" s="47"/>
    </row>
    <row r="7" spans="1:20" ht="16.5" customHeight="1" thickBot="1" x14ac:dyDescent="0.6">
      <c r="A7" s="1"/>
      <c r="M7" s="25" t="s">
        <v>38</v>
      </c>
      <c r="N7" s="20" t="s">
        <v>39</v>
      </c>
      <c r="O7" s="33">
        <f>DATE(YEAR(DoI)-12,MONTH(DoI),DAY(DoI))</f>
        <v>41517</v>
      </c>
      <c r="P7" s="21">
        <f t="shared" ref="P7:P44" si="0">IF(ISBLANK(O7),"",YEAR(DoI)-YEAR(O7)+IF(DoI&lt;DATE(YEAR(DoI),MONTH(O7),DAY(O7)),-1,0))</f>
        <v>12</v>
      </c>
      <c r="Q7" s="22" t="str">
        <f>VLOOKUP(P7,AgeCheck,2,TRUE)</f>
        <v>Junior</v>
      </c>
      <c r="R7" s="23" t="s">
        <v>41</v>
      </c>
      <c r="S7" s="24">
        <v>1</v>
      </c>
      <c r="T7" s="24">
        <v>1</v>
      </c>
    </row>
    <row r="8" spans="1:20" ht="16.5" customHeight="1" thickBot="1" x14ac:dyDescent="0.6">
      <c r="A8" s="2"/>
      <c r="H8" s="56" t="s">
        <v>17</v>
      </c>
      <c r="I8" s="56"/>
      <c r="J8" s="56"/>
      <c r="K8" s="56"/>
      <c r="M8" s="6">
        <v>1</v>
      </c>
      <c r="N8" s="27"/>
      <c r="O8" s="34"/>
      <c r="P8" s="18" t="str">
        <f>IF(ISBLANK(O8),"",YEAR(DoI)-YEAR(O8)+IF(DoI&lt;DATE(YEAR(DoI),MONTH(O8),DAY(O8)),-1,0))</f>
        <v/>
      </c>
      <c r="Q8" s="19" t="str">
        <f>IF(ISBLANK(O8),"",VLOOKUP(P8,AgeCheck,2,TRUE))</f>
        <v/>
      </c>
      <c r="R8" s="28"/>
      <c r="S8" s="28"/>
      <c r="T8" s="29"/>
    </row>
    <row r="9" spans="1:20" ht="16.5" customHeight="1" thickBot="1" x14ac:dyDescent="0.6">
      <c r="A9" s="1"/>
      <c r="H9" s="56" t="s">
        <v>55</v>
      </c>
      <c r="I9" s="56"/>
      <c r="J9" s="56"/>
      <c r="K9" s="56"/>
      <c r="M9" s="6">
        <v>2</v>
      </c>
      <c r="N9" s="27"/>
      <c r="O9" s="34"/>
      <c r="P9" s="18" t="str">
        <f>IF(ISBLANK(O9),"",YEAR(DoI)-YEAR(O9)+IF(DoI&lt;DATE(YEAR(DoI),MONTH(O9),DAY(O9)),-1,0))</f>
        <v/>
      </c>
      <c r="Q9" s="19" t="str">
        <f>IF(ISBLANK(O9),"",VLOOKUP(P9,AgeCheck,2,TRUE))</f>
        <v/>
      </c>
      <c r="R9" s="28"/>
      <c r="S9" s="28"/>
      <c r="T9" s="29"/>
    </row>
    <row r="10" spans="1:20" ht="16.5" customHeight="1" thickBot="1" x14ac:dyDescent="0.6">
      <c r="A10" s="87" t="s">
        <v>54</v>
      </c>
      <c r="B10" s="87"/>
      <c r="C10" s="87"/>
      <c r="D10" s="87"/>
      <c r="E10" s="87"/>
      <c r="F10" s="87"/>
      <c r="G10" s="87"/>
      <c r="H10" s="37"/>
      <c r="I10" s="37"/>
      <c r="J10" s="37"/>
      <c r="K10" s="37"/>
      <c r="M10" s="6">
        <v>3</v>
      </c>
      <c r="N10" s="27"/>
      <c r="O10" s="34"/>
      <c r="P10" s="18" t="str">
        <f>IF(ISBLANK(O10),"",YEAR(DoI)-YEAR(O10)+IF(DoI&lt;DATE(YEAR(DoI),MONTH(O10),DAY(O10)),-1,0))</f>
        <v/>
      </c>
      <c r="Q10" s="19" t="str">
        <f>IF(ISBLANK(O10),"",VLOOKUP(P10,AgeCheck,2,TRUE))</f>
        <v/>
      </c>
      <c r="R10" s="28"/>
      <c r="S10" s="28"/>
      <c r="T10" s="29"/>
    </row>
    <row r="11" spans="1:20" ht="16.5" customHeight="1" thickBot="1" x14ac:dyDescent="0.6">
      <c r="A11" s="88" t="s">
        <v>56</v>
      </c>
      <c r="B11" s="88"/>
      <c r="C11" s="88"/>
      <c r="D11" s="88"/>
      <c r="E11" s="88"/>
      <c r="F11" s="88"/>
      <c r="G11" s="88"/>
      <c r="H11" s="37"/>
      <c r="I11" s="37"/>
      <c r="J11" s="37"/>
      <c r="K11" s="37"/>
      <c r="M11" s="6">
        <v>4</v>
      </c>
      <c r="N11" s="27"/>
      <c r="O11" s="34"/>
      <c r="P11" s="18" t="str">
        <f>IF(ISBLANK(O11),"",YEAR(DoI)-YEAR(O11)+IF(DoI&lt;DATE(YEAR(DoI),MONTH(O11),DAY(O11)),-1,0))</f>
        <v/>
      </c>
      <c r="Q11" s="19" t="str">
        <f>IF(ISBLANK(O11),"",VLOOKUP(P11,AgeCheck,2,TRUE))</f>
        <v/>
      </c>
      <c r="R11" s="28"/>
      <c r="S11" s="28"/>
      <c r="T11" s="29"/>
    </row>
    <row r="12" spans="1:20" ht="16.5" customHeight="1" thickBot="1" x14ac:dyDescent="0.6">
      <c r="A12" s="91" t="s">
        <v>45</v>
      </c>
      <c r="B12" s="91"/>
      <c r="C12" s="91"/>
      <c r="D12" s="91"/>
      <c r="E12" s="91"/>
      <c r="F12" s="91"/>
      <c r="G12" s="91"/>
      <c r="H12" s="91"/>
      <c r="M12" s="6">
        <v>5</v>
      </c>
      <c r="N12" s="27"/>
      <c r="O12" s="34"/>
      <c r="P12" s="18" t="str">
        <f t="shared" si="0"/>
        <v/>
      </c>
      <c r="Q12" s="19" t="str">
        <f t="shared" ref="Q12:Q44" si="1">IF(ISBLANK(O12),"",VLOOKUP(P12,AgeCheck,2,TRUE))</f>
        <v/>
      </c>
      <c r="R12" s="28"/>
      <c r="S12" s="28"/>
      <c r="T12" s="29"/>
    </row>
    <row r="13" spans="1:20" ht="16.5" customHeight="1" thickBot="1" x14ac:dyDescent="0.65">
      <c r="A13" s="30" t="s">
        <v>49</v>
      </c>
      <c r="B13" s="95"/>
      <c r="C13" s="95"/>
      <c r="D13" s="30"/>
      <c r="E13" s="35" t="s">
        <v>50</v>
      </c>
      <c r="F13" s="31"/>
      <c r="G13" s="31"/>
      <c r="H13" s="31"/>
      <c r="I13" s="31"/>
      <c r="J13" s="31"/>
      <c r="K13" s="31"/>
      <c r="M13" s="6">
        <v>6</v>
      </c>
      <c r="N13" s="27"/>
      <c r="O13" s="34"/>
      <c r="P13" s="18" t="str">
        <f t="shared" si="0"/>
        <v/>
      </c>
      <c r="Q13" s="19" t="str">
        <f t="shared" si="1"/>
        <v/>
      </c>
      <c r="R13" s="28"/>
      <c r="S13" s="28"/>
      <c r="T13" s="29"/>
    </row>
    <row r="14" spans="1:20" ht="16.5" customHeight="1" thickBot="1" x14ac:dyDescent="0.6">
      <c r="A14" s="89" t="s">
        <v>0</v>
      </c>
      <c r="B14" s="90"/>
      <c r="C14" s="4"/>
      <c r="D14" s="65"/>
      <c r="E14" s="66"/>
      <c r="F14" s="66"/>
      <c r="G14" s="66"/>
      <c r="H14" s="66"/>
      <c r="I14" s="67"/>
      <c r="J14" s="7" t="s">
        <v>2</v>
      </c>
      <c r="K14" s="8"/>
      <c r="M14" s="6">
        <v>7</v>
      </c>
      <c r="N14" s="27"/>
      <c r="O14" s="34"/>
      <c r="P14" s="18" t="str">
        <f t="shared" si="0"/>
        <v/>
      </c>
      <c r="Q14" s="19" t="str">
        <f t="shared" si="1"/>
        <v/>
      </c>
      <c r="R14" s="28"/>
      <c r="S14" s="28"/>
      <c r="T14" s="29"/>
    </row>
    <row r="15" spans="1:20" ht="16.5" customHeight="1" thickBot="1" x14ac:dyDescent="0.6">
      <c r="A15" s="82" t="s">
        <v>1</v>
      </c>
      <c r="B15" s="83"/>
      <c r="C15" s="83"/>
      <c r="D15" s="68"/>
      <c r="E15" s="69"/>
      <c r="F15" s="69"/>
      <c r="G15" s="69"/>
      <c r="H15" s="69"/>
      <c r="I15" s="70"/>
      <c r="J15" s="80"/>
      <c r="K15" s="81"/>
      <c r="M15" s="6">
        <v>8</v>
      </c>
      <c r="N15" s="27"/>
      <c r="O15" s="34"/>
      <c r="P15" s="18" t="str">
        <f t="shared" si="0"/>
        <v/>
      </c>
      <c r="Q15" s="19" t="str">
        <f t="shared" si="1"/>
        <v/>
      </c>
      <c r="R15" s="28"/>
      <c r="S15" s="28"/>
      <c r="T15" s="29"/>
    </row>
    <row r="16" spans="1:20" ht="16.5" customHeight="1" thickBot="1" x14ac:dyDescent="0.6">
      <c r="A16" s="84" t="s">
        <v>3</v>
      </c>
      <c r="B16" s="85"/>
      <c r="C16" s="85"/>
      <c r="D16" s="85"/>
      <c r="E16" s="86"/>
      <c r="F16" s="57" t="s">
        <v>52</v>
      </c>
      <c r="G16" s="58"/>
      <c r="H16" s="57" t="s">
        <v>4</v>
      </c>
      <c r="I16" s="58"/>
      <c r="J16" s="57" t="s">
        <v>5</v>
      </c>
      <c r="K16" s="58"/>
      <c r="M16" s="6">
        <v>9</v>
      </c>
      <c r="N16" s="27"/>
      <c r="O16" s="34"/>
      <c r="P16" s="18" t="str">
        <f t="shared" si="0"/>
        <v/>
      </c>
      <c r="Q16" s="19" t="str">
        <f t="shared" si="1"/>
        <v/>
      </c>
      <c r="R16" s="28"/>
      <c r="S16" s="28"/>
      <c r="T16" s="29"/>
    </row>
    <row r="17" spans="1:20" ht="16.5" customHeight="1" thickBot="1" x14ac:dyDescent="0.6">
      <c r="A17" s="92" t="s">
        <v>6</v>
      </c>
      <c r="B17" s="93"/>
      <c r="C17" s="93"/>
      <c r="D17" s="93"/>
      <c r="E17" s="94"/>
      <c r="F17" s="9" t="s">
        <v>7</v>
      </c>
      <c r="G17" s="5" t="s">
        <v>8</v>
      </c>
      <c r="H17" s="9" t="s">
        <v>7</v>
      </c>
      <c r="I17" s="5" t="s">
        <v>8</v>
      </c>
      <c r="J17" s="9" t="s">
        <v>7</v>
      </c>
      <c r="K17" s="5" t="s">
        <v>8</v>
      </c>
      <c r="M17" s="6">
        <v>10</v>
      </c>
      <c r="N17" s="27"/>
      <c r="O17" s="34"/>
      <c r="P17" s="18" t="str">
        <f t="shared" si="0"/>
        <v/>
      </c>
      <c r="Q17" s="19" t="str">
        <f t="shared" si="1"/>
        <v/>
      </c>
      <c r="R17" s="28"/>
      <c r="S17" s="28"/>
      <c r="T17" s="29"/>
    </row>
    <row r="18" spans="1:20" ht="16.5" customHeight="1" thickBot="1" x14ac:dyDescent="0.6">
      <c r="A18" s="10" t="s">
        <v>20</v>
      </c>
      <c r="B18" s="60" t="str">
        <f>"["&amp;TEXT(Info!B2,"dd/mm/yy")&amp;" - "&amp;TEXT(Info!C2,"dd/mm/yyyy")&amp;"]"</f>
        <v>[01/09/12 - 31/08/2014]</v>
      </c>
      <c r="C18" s="61"/>
      <c r="D18" s="61"/>
      <c r="E18" s="62"/>
      <c r="F18" s="36"/>
      <c r="G18" s="36"/>
      <c r="H18" s="36"/>
      <c r="I18" s="36"/>
      <c r="J18" s="36"/>
      <c r="K18" s="36"/>
      <c r="M18" s="6">
        <v>11</v>
      </c>
      <c r="N18" s="27"/>
      <c r="O18" s="34"/>
      <c r="P18" s="18" t="str">
        <f t="shared" si="0"/>
        <v/>
      </c>
      <c r="Q18" s="19" t="str">
        <f t="shared" si="1"/>
        <v/>
      </c>
      <c r="R18" s="28"/>
      <c r="S18" s="28"/>
      <c r="T18" s="29"/>
    </row>
    <row r="19" spans="1:20" ht="16.5" customHeight="1" thickBot="1" x14ac:dyDescent="0.6">
      <c r="A19" s="11"/>
      <c r="B19" s="63" t="s">
        <v>46</v>
      </c>
      <c r="C19" s="55"/>
      <c r="D19" s="55"/>
      <c r="E19" s="64"/>
      <c r="F19" s="9" t="str">
        <f>JGFree&amp;"/"&amp;JBFree</f>
        <v>0/0</v>
      </c>
      <c r="G19" s="9" t="str">
        <f>JGMed&amp;"/"&amp;JBMed</f>
        <v>0/0</v>
      </c>
      <c r="H19" s="9">
        <f>JGFree</f>
        <v>0</v>
      </c>
      <c r="I19" s="9">
        <f>JGMed</f>
        <v>0</v>
      </c>
      <c r="J19" s="9">
        <f>JBFree</f>
        <v>0</v>
      </c>
      <c r="K19" s="9">
        <f>JBMed</f>
        <v>0</v>
      </c>
      <c r="M19" s="6">
        <v>12</v>
      </c>
      <c r="N19" s="27"/>
      <c r="O19" s="34"/>
      <c r="P19" s="18" t="str">
        <f t="shared" si="0"/>
        <v/>
      </c>
      <c r="Q19" s="19" t="str">
        <f t="shared" si="1"/>
        <v/>
      </c>
      <c r="R19" s="28"/>
      <c r="S19" s="28"/>
      <c r="T19" s="29"/>
    </row>
    <row r="20" spans="1:20" ht="16.5" customHeight="1" thickBot="1" x14ac:dyDescent="0.6">
      <c r="A20" s="10" t="s">
        <v>19</v>
      </c>
      <c r="B20" s="60" t="str">
        <f>"["&amp;TEXT(Info!B3,"dd/mm/yy")&amp;" - "&amp;TEXT(Info!C3,"dd/mm/yyyy")&amp;"]"</f>
        <v>[01/09/10 - 31/08/2012]</v>
      </c>
      <c r="C20" s="61"/>
      <c r="D20" s="61"/>
      <c r="E20" s="62"/>
      <c r="F20" s="36"/>
      <c r="G20" s="36"/>
      <c r="H20" s="36"/>
      <c r="I20" s="36"/>
      <c r="J20" s="36"/>
      <c r="K20" s="36"/>
      <c r="M20" s="6">
        <v>13</v>
      </c>
      <c r="N20" s="27"/>
      <c r="O20" s="34"/>
      <c r="P20" s="18" t="str">
        <f t="shared" si="0"/>
        <v/>
      </c>
      <c r="Q20" s="19" t="str">
        <f t="shared" si="1"/>
        <v/>
      </c>
      <c r="R20" s="28"/>
      <c r="S20" s="28"/>
      <c r="T20" s="29"/>
    </row>
    <row r="21" spans="1:20" ht="16.5" customHeight="1" thickBot="1" x14ac:dyDescent="0.6">
      <c r="A21" s="3"/>
      <c r="B21" s="75" t="s">
        <v>47</v>
      </c>
      <c r="C21" s="76"/>
      <c r="D21" s="76"/>
      <c r="E21" s="77"/>
      <c r="F21" s="9" t="str">
        <f>IGFree&amp;"/"&amp;IBFree</f>
        <v>0/0</v>
      </c>
      <c r="G21" s="9" t="str">
        <f>IGMed&amp;"/"&amp;IBMed</f>
        <v>0/0</v>
      </c>
      <c r="H21" s="9">
        <f>IGFree</f>
        <v>0</v>
      </c>
      <c r="I21" s="9">
        <f>IGMed</f>
        <v>0</v>
      </c>
      <c r="J21" s="9">
        <f>IBFree</f>
        <v>0</v>
      </c>
      <c r="K21" s="9">
        <f>IBMed</f>
        <v>0</v>
      </c>
      <c r="M21" s="6">
        <v>14</v>
      </c>
      <c r="N21" s="27"/>
      <c r="O21" s="34"/>
      <c r="P21" s="18" t="str">
        <f t="shared" si="0"/>
        <v/>
      </c>
      <c r="Q21" s="19" t="str">
        <f t="shared" si="1"/>
        <v/>
      </c>
      <c r="R21" s="28"/>
      <c r="S21" s="28"/>
      <c r="T21" s="29"/>
    </row>
    <row r="22" spans="1:20" ht="16.5" customHeight="1" thickBot="1" x14ac:dyDescent="0.6">
      <c r="A22" s="10" t="s">
        <v>18</v>
      </c>
      <c r="B22" s="60" t="str">
        <f>"["&amp;TEXT(Info!B4,"dd/mm/yy")&amp;" - "&amp;TEXT(Info!C4,"dd/mm/yyyy")&amp;"]"</f>
        <v>[01/09/07 - 31/08/2010]</v>
      </c>
      <c r="C22" s="61"/>
      <c r="D22" s="61"/>
      <c r="E22" s="62"/>
      <c r="F22" s="36"/>
      <c r="G22" s="36"/>
      <c r="H22" s="36"/>
      <c r="I22" s="36"/>
      <c r="J22" s="36"/>
      <c r="K22" s="36"/>
      <c r="M22" s="6">
        <v>15</v>
      </c>
      <c r="N22" s="27"/>
      <c r="O22" s="34"/>
      <c r="P22" s="18" t="str">
        <f t="shared" si="0"/>
        <v/>
      </c>
      <c r="Q22" s="19" t="str">
        <f t="shared" si="1"/>
        <v/>
      </c>
      <c r="R22" s="28"/>
      <c r="S22" s="28"/>
      <c r="T22" s="29"/>
    </row>
    <row r="23" spans="1:20" ht="16.5" customHeight="1" thickBot="1" x14ac:dyDescent="0.6">
      <c r="A23" s="3"/>
      <c r="B23" s="75" t="s">
        <v>57</v>
      </c>
      <c r="C23" s="76"/>
      <c r="D23" s="76"/>
      <c r="E23" s="77"/>
      <c r="F23" s="9" t="str">
        <f>SGFree&amp;"/"&amp;SBFree</f>
        <v>0/0</v>
      </c>
      <c r="G23" s="9" t="str">
        <f>SGMed&amp;"/"&amp;SBMed</f>
        <v>0/0</v>
      </c>
      <c r="H23" s="9">
        <f>SGFree</f>
        <v>0</v>
      </c>
      <c r="I23" s="9">
        <f>SGMed</f>
        <v>0</v>
      </c>
      <c r="J23" s="9">
        <f>SBFree</f>
        <v>0</v>
      </c>
      <c r="K23" s="9">
        <f>SBMed</f>
        <v>0</v>
      </c>
      <c r="M23" s="6">
        <v>16</v>
      </c>
      <c r="N23" s="27"/>
      <c r="O23" s="34"/>
      <c r="P23" s="18" t="str">
        <f t="shared" si="0"/>
        <v/>
      </c>
      <c r="Q23" s="19" t="str">
        <f t="shared" si="1"/>
        <v/>
      </c>
      <c r="R23" s="28"/>
      <c r="S23" s="28"/>
      <c r="T23" s="29"/>
    </row>
    <row r="24" spans="1:20" ht="16.5" customHeight="1" thickBot="1" x14ac:dyDescent="0.6">
      <c r="A24" s="74" t="str">
        <f>"Ages are evaluated as at midnight 31st August / 1st September at the start of the academic year of competition ("&amp;YEAR(DoI)&amp;")."</f>
        <v>Ages are evaluated as at midnight 31st August / 1st September at the start of the academic year of competition (2025).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M24" s="6">
        <v>17</v>
      </c>
      <c r="N24" s="27"/>
      <c r="O24" s="34"/>
      <c r="P24" s="18" t="str">
        <f t="shared" si="0"/>
        <v/>
      </c>
      <c r="Q24" s="19" t="str">
        <f t="shared" si="1"/>
        <v/>
      </c>
      <c r="R24" s="28"/>
      <c r="S24" s="28"/>
      <c r="T24" s="29"/>
    </row>
    <row r="25" spans="1:20" ht="16.5" customHeight="1" thickBot="1" x14ac:dyDescent="0.6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M25" s="6">
        <v>18</v>
      </c>
      <c r="N25" s="27"/>
      <c r="O25" s="34"/>
      <c r="P25" s="18" t="str">
        <f t="shared" si="0"/>
        <v/>
      </c>
      <c r="Q25" s="19" t="str">
        <f t="shared" si="1"/>
        <v/>
      </c>
      <c r="R25" s="28"/>
      <c r="S25" s="28"/>
      <c r="T25" s="29"/>
    </row>
    <row r="26" spans="1:20" ht="16.5" customHeight="1" thickBot="1" x14ac:dyDescent="0.6">
      <c r="A26" s="73" t="s">
        <v>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M26" s="6">
        <v>19</v>
      </c>
      <c r="N26" s="27"/>
      <c r="O26" s="34"/>
      <c r="P26" s="18" t="str">
        <f t="shared" si="0"/>
        <v/>
      </c>
      <c r="Q26" s="19" t="str">
        <f t="shared" si="1"/>
        <v/>
      </c>
      <c r="R26" s="28"/>
      <c r="S26" s="28"/>
      <c r="T26" s="29"/>
    </row>
    <row r="27" spans="1:20" ht="16.5" customHeight="1" thickBot="1" x14ac:dyDescent="0.6">
      <c r="A27" s="53" t="s">
        <v>43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M27" s="6">
        <v>20</v>
      </c>
      <c r="N27" s="27"/>
      <c r="O27" s="34"/>
      <c r="P27" s="18" t="str">
        <f t="shared" si="0"/>
        <v/>
      </c>
      <c r="Q27" s="19" t="str">
        <f t="shared" si="1"/>
        <v/>
      </c>
      <c r="R27" s="28"/>
      <c r="S27" s="28"/>
      <c r="T27" s="29"/>
    </row>
    <row r="28" spans="1:20" ht="16.5" customHeight="1" thickBot="1" x14ac:dyDescent="0.6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M28" s="6">
        <v>21</v>
      </c>
      <c r="N28" s="27"/>
      <c r="O28" s="34"/>
      <c r="P28" s="18" t="str">
        <f t="shared" si="0"/>
        <v/>
      </c>
      <c r="Q28" s="19" t="str">
        <f t="shared" si="1"/>
        <v/>
      </c>
      <c r="R28" s="28"/>
      <c r="S28" s="28"/>
      <c r="T28" s="29"/>
    </row>
    <row r="29" spans="1:20" ht="16.5" customHeight="1" thickBot="1" x14ac:dyDescent="0.6">
      <c r="A29" s="52" t="s">
        <v>44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M29" s="6">
        <v>22</v>
      </c>
      <c r="N29" s="27"/>
      <c r="O29" s="34"/>
      <c r="P29" s="18" t="str">
        <f t="shared" si="0"/>
        <v/>
      </c>
      <c r="Q29" s="19" t="str">
        <f t="shared" si="1"/>
        <v/>
      </c>
      <c r="R29" s="28"/>
      <c r="S29" s="28"/>
      <c r="T29" s="29"/>
    </row>
    <row r="30" spans="1:20" ht="16.5" customHeight="1" thickBot="1" x14ac:dyDescent="0.6">
      <c r="A30" s="51" t="s">
        <v>10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M30" s="6">
        <v>23</v>
      </c>
      <c r="N30" s="27"/>
      <c r="O30" s="34"/>
      <c r="P30" s="18" t="str">
        <f t="shared" si="0"/>
        <v/>
      </c>
      <c r="Q30" s="19" t="str">
        <f t="shared" si="1"/>
        <v/>
      </c>
      <c r="R30" s="28"/>
      <c r="S30" s="28"/>
      <c r="T30" s="29"/>
    </row>
    <row r="31" spans="1:20" ht="16.5" customHeight="1" thickBot="1" x14ac:dyDescent="0.6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M31" s="6">
        <v>24</v>
      </c>
      <c r="N31" s="27"/>
      <c r="O31" s="34"/>
      <c r="P31" s="18" t="str">
        <f t="shared" si="0"/>
        <v/>
      </c>
      <c r="Q31" s="19" t="str">
        <f t="shared" si="1"/>
        <v/>
      </c>
      <c r="R31" s="28"/>
      <c r="S31" s="28"/>
      <c r="T31" s="29"/>
    </row>
    <row r="32" spans="1:20" ht="16.5" customHeight="1" thickBot="1" x14ac:dyDescent="0.6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M32" s="6">
        <v>25</v>
      </c>
      <c r="N32" s="27"/>
      <c r="O32" s="34"/>
      <c r="P32" s="18" t="str">
        <f t="shared" si="0"/>
        <v/>
      </c>
      <c r="Q32" s="19" t="str">
        <f t="shared" si="1"/>
        <v/>
      </c>
      <c r="R32" s="28"/>
      <c r="S32" s="28"/>
      <c r="T32" s="29"/>
    </row>
    <row r="33" spans="1:20" ht="16.5" customHeight="1" thickBot="1" x14ac:dyDescent="0.6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M33" s="6">
        <v>26</v>
      </c>
      <c r="N33" s="27"/>
      <c r="O33" s="34"/>
      <c r="P33" s="18" t="str">
        <f t="shared" si="0"/>
        <v/>
      </c>
      <c r="Q33" s="19" t="str">
        <f t="shared" si="1"/>
        <v/>
      </c>
      <c r="R33" s="28"/>
      <c r="S33" s="28"/>
      <c r="T33" s="29"/>
    </row>
    <row r="34" spans="1:20" ht="16.5" customHeight="1" thickBot="1" x14ac:dyDescent="0.6">
      <c r="A34" s="51" t="s">
        <v>11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M34" s="6">
        <v>27</v>
      </c>
      <c r="N34" s="27"/>
      <c r="O34" s="34"/>
      <c r="P34" s="18" t="str">
        <f t="shared" si="0"/>
        <v/>
      </c>
      <c r="Q34" s="19" t="str">
        <f t="shared" si="1"/>
        <v/>
      </c>
      <c r="R34" s="28"/>
      <c r="S34" s="28"/>
      <c r="T34" s="29"/>
    </row>
    <row r="35" spans="1:20" ht="16.5" customHeight="1" thickBot="1" x14ac:dyDescent="0.6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M35" s="6">
        <v>28</v>
      </c>
      <c r="N35" s="27"/>
      <c r="O35" s="34"/>
      <c r="P35" s="18" t="str">
        <f t="shared" si="0"/>
        <v/>
      </c>
      <c r="Q35" s="19" t="str">
        <f t="shared" si="1"/>
        <v/>
      </c>
      <c r="R35" s="28"/>
      <c r="S35" s="28"/>
      <c r="T35" s="29"/>
    </row>
    <row r="36" spans="1:20" ht="16.5" customHeight="1" thickBot="1" x14ac:dyDescent="0.6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M36" s="6">
        <v>29</v>
      </c>
      <c r="N36" s="27"/>
      <c r="O36" s="34"/>
      <c r="P36" s="18" t="str">
        <f t="shared" si="0"/>
        <v/>
      </c>
      <c r="Q36" s="19" t="str">
        <f t="shared" si="1"/>
        <v/>
      </c>
      <c r="R36" s="28"/>
      <c r="S36" s="28"/>
      <c r="T36" s="29"/>
    </row>
    <row r="37" spans="1:20" ht="16.5" customHeight="1" thickBot="1" x14ac:dyDescent="0.6">
      <c r="A37" s="72" t="s">
        <v>12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M37" s="6">
        <v>30</v>
      </c>
      <c r="N37" s="27"/>
      <c r="O37" s="34"/>
      <c r="P37" s="18" t="str">
        <f t="shared" si="0"/>
        <v/>
      </c>
      <c r="Q37" s="19" t="str">
        <f t="shared" si="1"/>
        <v/>
      </c>
      <c r="R37" s="28"/>
      <c r="S37" s="28"/>
      <c r="T37" s="29"/>
    </row>
    <row r="38" spans="1:20" ht="16.5" customHeight="1" thickBot="1" x14ac:dyDescent="0.6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M38" s="6">
        <v>31</v>
      </c>
      <c r="N38" s="27"/>
      <c r="O38" s="34"/>
      <c r="P38" s="18" t="str">
        <f t="shared" si="0"/>
        <v/>
      </c>
      <c r="Q38" s="19" t="str">
        <f t="shared" si="1"/>
        <v/>
      </c>
      <c r="R38" s="28"/>
      <c r="S38" s="28"/>
      <c r="T38" s="29"/>
    </row>
    <row r="39" spans="1:20" ht="16.5" customHeight="1" thickBot="1" x14ac:dyDescent="0.6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M39" s="6">
        <v>32</v>
      </c>
      <c r="N39" s="27"/>
      <c r="O39" s="34"/>
      <c r="P39" s="18" t="str">
        <f t="shared" si="0"/>
        <v/>
      </c>
      <c r="Q39" s="19" t="str">
        <f t="shared" si="1"/>
        <v/>
      </c>
      <c r="R39" s="28"/>
      <c r="S39" s="28"/>
      <c r="T39" s="29"/>
    </row>
    <row r="40" spans="1:20" ht="16.5" customHeight="1" thickBot="1" x14ac:dyDescent="0.6">
      <c r="A40" s="78" t="s">
        <v>48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M40" s="6">
        <v>33</v>
      </c>
      <c r="N40" s="27"/>
      <c r="O40" s="34"/>
      <c r="P40" s="18" t="str">
        <f t="shared" si="0"/>
        <v/>
      </c>
      <c r="Q40" s="19" t="str">
        <f t="shared" si="1"/>
        <v/>
      </c>
      <c r="R40" s="28"/>
      <c r="S40" s="28"/>
      <c r="T40" s="29"/>
    </row>
    <row r="41" spans="1:20" ht="16.5" customHeight="1" thickBot="1" x14ac:dyDescent="0.6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M41" s="6">
        <v>34</v>
      </c>
      <c r="N41" s="27"/>
      <c r="O41" s="34"/>
      <c r="P41" s="18" t="str">
        <f t="shared" si="0"/>
        <v/>
      </c>
      <c r="Q41" s="19" t="str">
        <f t="shared" si="1"/>
        <v/>
      </c>
      <c r="R41" s="28"/>
      <c r="S41" s="28"/>
      <c r="T41" s="29"/>
    </row>
    <row r="42" spans="1:20" ht="16.5" customHeight="1" thickBot="1" x14ac:dyDescent="0.6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M42" s="6">
        <v>35</v>
      </c>
      <c r="N42" s="27"/>
      <c r="O42" s="34"/>
      <c r="P42" s="18" t="str">
        <f t="shared" si="0"/>
        <v/>
      </c>
      <c r="Q42" s="19" t="str">
        <f t="shared" si="1"/>
        <v/>
      </c>
      <c r="R42" s="28"/>
      <c r="S42" s="28"/>
      <c r="T42" s="29"/>
    </row>
    <row r="43" spans="1:20" ht="16.5" customHeight="1" thickBot="1" x14ac:dyDescent="0.6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M43" s="6">
        <v>36</v>
      </c>
      <c r="N43" s="27"/>
      <c r="O43" s="34"/>
      <c r="P43" s="18" t="str">
        <f t="shared" si="0"/>
        <v/>
      </c>
      <c r="Q43" s="19" t="str">
        <f t="shared" si="1"/>
        <v/>
      </c>
      <c r="R43" s="28"/>
      <c r="S43" s="28"/>
      <c r="T43" s="29"/>
    </row>
    <row r="44" spans="1:20" ht="16.5" customHeight="1" thickBot="1" x14ac:dyDescent="0.6">
      <c r="A44" s="71" t="s">
        <v>13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M44" s="6">
        <v>37</v>
      </c>
      <c r="N44" s="27"/>
      <c r="O44" s="34"/>
      <c r="P44" s="18" t="str">
        <f t="shared" si="0"/>
        <v/>
      </c>
      <c r="Q44" s="19" t="str">
        <f t="shared" si="1"/>
        <v/>
      </c>
      <c r="R44" s="28"/>
      <c r="S44" s="28"/>
      <c r="T44" s="29"/>
    </row>
    <row r="45" spans="1:20" ht="16.5" customHeight="1" thickBot="1" x14ac:dyDescent="0.6">
      <c r="M45" s="6">
        <v>38</v>
      </c>
      <c r="N45" s="27"/>
      <c r="O45" s="34"/>
      <c r="P45" s="18" t="str">
        <f>IF(ISBLANK(O45),"",YEAR(DoI)-YEAR(O45)+IF(DoI&lt;DATE(YEAR(DoI),MONTH(O45),DAY(O45)),-1,0))</f>
        <v/>
      </c>
      <c r="Q45" s="19" t="str">
        <f>IF(ISBLANK(O45),"",VLOOKUP(P45,AgeCheck,2,TRUE))</f>
        <v/>
      </c>
      <c r="R45" s="28"/>
      <c r="S45" s="28"/>
      <c r="T45" s="29"/>
    </row>
    <row r="46" spans="1:20" ht="16.5" customHeight="1" x14ac:dyDescent="0.55000000000000004"/>
    <row r="47" spans="1:20" ht="15" customHeight="1" x14ac:dyDescent="0.55000000000000004"/>
    <row r="49" ht="15" customHeight="1" x14ac:dyDescent="0.55000000000000004"/>
  </sheetData>
  <sheetProtection algorithmName="SHA-512" hashValue="pQtbhYNJXTASPTm9DO5iFdSZt8uCndIMqhxCyMI/q25qcRITJCEKs9we1zrNBwT9Rh54saU83i6j5gm4e1emLQ==" saltValue="6QUdhv790y5RyEw+QkKV/w==" spinCount="100000" sheet="1" selectLockedCells="1"/>
  <mergeCells count="41">
    <mergeCell ref="A17:E17"/>
    <mergeCell ref="A15:C15"/>
    <mergeCell ref="A16:E16"/>
    <mergeCell ref="F16:G16"/>
    <mergeCell ref="H16:I16"/>
    <mergeCell ref="A10:G10"/>
    <mergeCell ref="A11:G11"/>
    <mergeCell ref="A14:B14"/>
    <mergeCell ref="A12:H12"/>
    <mergeCell ref="A44:K44"/>
    <mergeCell ref="A37:K39"/>
    <mergeCell ref="A26:K26"/>
    <mergeCell ref="A24:K25"/>
    <mergeCell ref="B22:E22"/>
    <mergeCell ref="B23:E23"/>
    <mergeCell ref="A40:K42"/>
    <mergeCell ref="A43:K43"/>
    <mergeCell ref="N3:N6"/>
    <mergeCell ref="A34:K36"/>
    <mergeCell ref="A30:K33"/>
    <mergeCell ref="A29:K29"/>
    <mergeCell ref="A27:K28"/>
    <mergeCell ref="M5:M6"/>
    <mergeCell ref="H8:K8"/>
    <mergeCell ref="H9:K9"/>
    <mergeCell ref="J16:K16"/>
    <mergeCell ref="A2:I6"/>
    <mergeCell ref="B18:E18"/>
    <mergeCell ref="B19:E19"/>
    <mergeCell ref="D14:I15"/>
    <mergeCell ref="J15:K15"/>
    <mergeCell ref="B20:E20"/>
    <mergeCell ref="B21:E21"/>
    <mergeCell ref="O1:T2"/>
    <mergeCell ref="S3:T3"/>
    <mergeCell ref="R3:R6"/>
    <mergeCell ref="Q3:Q6"/>
    <mergeCell ref="P3:P6"/>
    <mergeCell ref="O3:O6"/>
    <mergeCell ref="T4:T6"/>
    <mergeCell ref="S4:S6"/>
  </mergeCells>
  <phoneticPr fontId="26" type="noConversion"/>
  <conditionalFormatting sqref="A37:K39">
    <cfRule type="expression" dxfId="67" priority="47" stopIfTrue="1">
      <formula>$A$37="Signature of teacher in Charge ________________________________________      Date __________"</formula>
    </cfRule>
  </conditionalFormatting>
  <conditionalFormatting sqref="D14">
    <cfRule type="expression" dxfId="66" priority="51">
      <formula>ISBLANK($D$14)</formula>
    </cfRule>
  </conditionalFormatting>
  <conditionalFormatting sqref="F18:F19">
    <cfRule type="expression" dxfId="65" priority="33">
      <formula>JMFree&gt;3</formula>
    </cfRule>
    <cfRule type="expression" dxfId="64" priority="39">
      <formula>AND(JMFree&gt;0,JMFree&lt;4)</formula>
    </cfRule>
  </conditionalFormatting>
  <conditionalFormatting sqref="F20:F21">
    <cfRule type="expression" dxfId="63" priority="34">
      <formula>IMFree&gt;3</formula>
    </cfRule>
    <cfRule type="expression" dxfId="62" priority="40">
      <formula>AND(IMFree&gt;0,IMFree&lt;4)</formula>
    </cfRule>
  </conditionalFormatting>
  <conditionalFormatting sqref="F22:F23">
    <cfRule type="expression" dxfId="61" priority="35">
      <formula>SMFree&gt;3</formula>
    </cfRule>
    <cfRule type="expression" dxfId="60" priority="41">
      <formula>AND(SMFree&gt;0,SMFree&lt;4)</formula>
    </cfRule>
  </conditionalFormatting>
  <conditionalFormatting sqref="F18:G19">
    <cfRule type="expression" dxfId="59" priority="21">
      <formula>ISBLANK(F$18)</formula>
    </cfRule>
  </conditionalFormatting>
  <conditionalFormatting sqref="F20:G21">
    <cfRule type="expression" dxfId="58" priority="22">
      <formula>ISBLANK(F$20)</formula>
    </cfRule>
  </conditionalFormatting>
  <conditionalFormatting sqref="F22:G23">
    <cfRule type="expression" dxfId="57" priority="23">
      <formula>ISBLANK(F$22)</formula>
    </cfRule>
  </conditionalFormatting>
  <conditionalFormatting sqref="G18:G19">
    <cfRule type="expression" dxfId="56" priority="36">
      <formula>JMMed&gt;3</formula>
    </cfRule>
    <cfRule type="expression" dxfId="55" priority="42">
      <formula>AND(JMMed&gt;0,JMMed&lt;4)</formula>
    </cfRule>
  </conditionalFormatting>
  <conditionalFormatting sqref="G20:G21">
    <cfRule type="expression" dxfId="54" priority="37">
      <formula>IMMed&gt;3</formula>
    </cfRule>
    <cfRule type="expression" dxfId="53" priority="43">
      <formula>AND(IMMed&gt;0,IMMed&lt;4)</formula>
    </cfRule>
  </conditionalFormatting>
  <conditionalFormatting sqref="G22:G23">
    <cfRule type="expression" dxfId="52" priority="38">
      <formula>SMMed&gt;3</formula>
    </cfRule>
    <cfRule type="expression" dxfId="51" priority="44">
      <formula>AND(SMMed&gt;0,SMMed&lt;4)</formula>
    </cfRule>
  </conditionalFormatting>
  <conditionalFormatting sqref="H18:H19">
    <cfRule type="expression" dxfId="50" priority="54">
      <formula>AND(ISBLANK(H$18),JGFree=0)</formula>
    </cfRule>
    <cfRule type="expression" dxfId="49" priority="65">
      <formula>AND(ISBLANK(H$18),JGFree&gt;0)</formula>
    </cfRule>
    <cfRule type="expression" dxfId="48" priority="78">
      <formula>JGFree&gt;3</formula>
    </cfRule>
    <cfRule type="expression" dxfId="47" priority="90">
      <formula>AND(JGFree&gt;0,JGFree&lt;4)</formula>
    </cfRule>
  </conditionalFormatting>
  <conditionalFormatting sqref="H20:H21">
    <cfRule type="expression" dxfId="46" priority="56">
      <formula>AND(ISBLANK(H$20),IGFree=0)</formula>
    </cfRule>
    <cfRule type="expression" dxfId="45" priority="66">
      <formula>AND(ISBLANK(H$20),IGFree&gt;0)</formula>
    </cfRule>
    <cfRule type="expression" dxfId="44" priority="79">
      <formula>IGFree&gt;3</formula>
    </cfRule>
    <cfRule type="expression" dxfId="43" priority="91">
      <formula>AND(IGFree&gt;0,IGFree&lt;4)</formula>
    </cfRule>
  </conditionalFormatting>
  <conditionalFormatting sqref="H22:H23">
    <cfRule type="expression" dxfId="42" priority="57">
      <formula>AND(ISBLANK(H$22),SGFree=0)</formula>
    </cfRule>
    <cfRule type="expression" dxfId="41" priority="67">
      <formula>AND(ISBLANK(H$22),SGFree&gt;0)</formula>
    </cfRule>
    <cfRule type="expression" dxfId="40" priority="80">
      <formula>SGFree&gt;3</formula>
    </cfRule>
    <cfRule type="expression" dxfId="39" priority="92">
      <formula>AND(SGFree&gt;0,SGFree&lt;4)</formula>
    </cfRule>
  </conditionalFormatting>
  <conditionalFormatting sqref="I18:I19">
    <cfRule type="expression" dxfId="38" priority="58">
      <formula>AND(ISBLANK(I$18),JGMed=0)</formula>
    </cfRule>
    <cfRule type="expression" dxfId="37" priority="68">
      <formula>AND(ISBLANK(I$18),JGMed&gt;0)</formula>
    </cfRule>
    <cfRule type="expression" dxfId="36" priority="81">
      <formula>JGMed&gt;3</formula>
    </cfRule>
    <cfRule type="expression" dxfId="35" priority="93">
      <formula>AND(JGMed&gt;0,JGMed&lt;4)</formula>
    </cfRule>
  </conditionalFormatting>
  <conditionalFormatting sqref="I20:I21">
    <cfRule type="expression" dxfId="34" priority="59">
      <formula>AND(ISBLANK(I$20),IGMed=0)</formula>
    </cfRule>
    <cfRule type="expression" dxfId="33" priority="69">
      <formula>AND(ISBLANK(I$20),IGMed&gt;0)</formula>
    </cfRule>
    <cfRule type="expression" dxfId="32" priority="82">
      <formula>IGMed&gt;3</formula>
    </cfRule>
    <cfRule type="expression" dxfId="31" priority="95">
      <formula>AND(IGMed&gt;0,IBMed&lt;4)</formula>
    </cfRule>
  </conditionalFormatting>
  <conditionalFormatting sqref="I22:I23">
    <cfRule type="expression" dxfId="30" priority="60">
      <formula>AND(ISBLANK(I$22),SGMed=0)</formula>
    </cfRule>
    <cfRule type="expression" dxfId="29" priority="70">
      <formula>AND(ISBLANK(I$22),SGMed&gt;0)</formula>
    </cfRule>
    <cfRule type="expression" dxfId="28" priority="83">
      <formula>SGMed&gt;3</formula>
    </cfRule>
    <cfRule type="expression" dxfId="27" priority="96">
      <formula>AND(SGMed&gt;0,SGMed&lt;4)</formula>
    </cfRule>
  </conditionalFormatting>
  <conditionalFormatting sqref="J18:J19">
    <cfRule type="expression" dxfId="26" priority="61">
      <formula>AND(ISBLANK(J$18),JBFree=0)</formula>
    </cfRule>
    <cfRule type="expression" dxfId="25" priority="71">
      <formula>AND(ISBLANK(J$18),JBFree&gt;0)</formula>
    </cfRule>
    <cfRule type="expression" dxfId="24" priority="84">
      <formula>JBFree&gt;3</formula>
    </cfRule>
    <cfRule type="expression" dxfId="23" priority="97">
      <formula>AND(JBFree&gt;0,JBFree&lt;4)</formula>
    </cfRule>
  </conditionalFormatting>
  <conditionalFormatting sqref="J20:J21">
    <cfRule type="expression" dxfId="22" priority="62">
      <formula>AND(ISBLANK(J$20),IBFree=0)</formula>
    </cfRule>
    <cfRule type="expression" dxfId="21" priority="72">
      <formula>AND(ISBLANK(J$20),IBFree&gt;0)</formula>
    </cfRule>
    <cfRule type="expression" dxfId="20" priority="85">
      <formula>IBFree&gt;3</formula>
    </cfRule>
    <cfRule type="expression" dxfId="19" priority="119">
      <formula>AND(IBFree&gt;0,IBFree&lt;4)</formula>
    </cfRule>
  </conditionalFormatting>
  <conditionalFormatting sqref="J22:J23">
    <cfRule type="expression" dxfId="18" priority="63">
      <formula>AND(ISBLANK(J$22),SBFree=0)</formula>
    </cfRule>
    <cfRule type="expression" dxfId="17" priority="73">
      <formula>AND(ISBLANK(J$22),SBFree&gt;0)</formula>
    </cfRule>
    <cfRule type="expression" dxfId="16" priority="86">
      <formula>SBFree&gt;3</formula>
    </cfRule>
    <cfRule type="expression" dxfId="15" priority="125">
      <formula>AND(SBFree&gt;0,SBFree&lt;4)</formula>
    </cfRule>
  </conditionalFormatting>
  <conditionalFormatting sqref="J15:K15">
    <cfRule type="expression" dxfId="14" priority="50">
      <formula>ISBLANK(J15)</formula>
    </cfRule>
  </conditionalFormatting>
  <conditionalFormatting sqref="K18:K19">
    <cfRule type="expression" dxfId="13" priority="64">
      <formula>AND(ISBLANK(K$18),JBMed=0)</formula>
    </cfRule>
    <cfRule type="expression" dxfId="12" priority="74">
      <formula>AND(ISBLANK(K$18),JBMed&gt;0)</formula>
    </cfRule>
    <cfRule type="expression" dxfId="11" priority="87">
      <formula>JBMed&gt;3</formula>
    </cfRule>
    <cfRule type="expression" dxfId="10" priority="126">
      <formula>AND(JBMed&gt;0,JBMed&lt;4)</formula>
    </cfRule>
  </conditionalFormatting>
  <conditionalFormatting sqref="K20:K21">
    <cfRule type="expression" dxfId="9" priority="53">
      <formula>AND(ISBLANK(K$20),IBMed=0)</formula>
    </cfRule>
    <cfRule type="expression" dxfId="8" priority="75">
      <formula>AND(ISBLANK(K$20),IBMed&gt;0)</formula>
    </cfRule>
    <cfRule type="expression" dxfId="7" priority="88">
      <formula>IBMed&gt;3</formula>
    </cfRule>
    <cfRule type="expression" dxfId="6" priority="127">
      <formula>AND(IBMed&gt;0,IBMed&lt;4)</formula>
    </cfRule>
  </conditionalFormatting>
  <conditionalFormatting sqref="K22:K23">
    <cfRule type="expression" dxfId="5" priority="52">
      <formula>AND(ISBLANK(K$22),SBMed=0)</formula>
    </cfRule>
    <cfRule type="expression" dxfId="4" priority="77">
      <formula>AND(ISBLANK(K$22),SBMed&gt;0)</formula>
    </cfRule>
    <cfRule type="expression" dxfId="3" priority="89">
      <formula>SBMed&gt;3</formula>
    </cfRule>
    <cfRule type="expression" dxfId="2" priority="128">
      <formula>AND(SBMed&gt;0,SBMed&lt;4)</formula>
    </cfRule>
  </conditionalFormatting>
  <conditionalFormatting sqref="N8:N45">
    <cfRule type="expression" dxfId="1" priority="49" stopIfTrue="1">
      <formula>ISBLANK(N8)</formula>
    </cfRule>
  </conditionalFormatting>
  <conditionalFormatting sqref="O8:O45 R8:T45">
    <cfRule type="expression" dxfId="0" priority="48" stopIfTrue="1">
      <formula>AND(NOT(ISBLANK($N8)),ISBLANK(O8))</formula>
    </cfRule>
  </conditionalFormatting>
  <dataValidations xWindow="595" yWindow="516" count="4">
    <dataValidation type="date" errorStyle="warning" allowBlank="1" showInputMessage="1" showErrorMessage="1" errorTitle="Warning:" error="Entry is not date format or not within permitted range" promptTitle="Enter date of Birth" prompt="Enter in date format (dd/mm/yyyy)" sqref="O7:O45" xr:uid="{00000000-0002-0000-0000-000000000000}">
      <formula1>Oldest</formula1>
      <formula2>Youngest</formula2>
    </dataValidation>
    <dataValidation type="list" errorStyle="warning" allowBlank="1" showInputMessage="1" showErrorMessage="1" errorTitle="Gender" error="entered value is not 'B' or 'G'" promptTitle="Gender" prompt="Enter B or G" sqref="R7:R45" xr:uid="{00000000-0002-0000-0000-000001000000}">
      <formula1>Gender</formula1>
    </dataValidation>
    <dataValidation type="list" errorStyle="information" allowBlank="1" showInputMessage="1" showErrorMessage="1" errorTitle="Order" error="value not in list" promptTitle="Order" prompt="Enter swimmer order 1-4, alternatively , Y=Yes, R=Reserve, H=Heats only, F=Finals only. Leave blank if they will not swim in this event" sqref="S7:T45" xr:uid="{00000000-0002-0000-0000-000002000000}">
      <formula1>Order</formula1>
    </dataValidation>
    <dataValidation type="list" allowBlank="1" showInputMessage="1" showErrorMessage="1" errorTitle="note:" error="the entered value is not on the list" promptTitle="Team Entry" prompt="Type 'Y' or 'Yes' if the school has a team entering this event, otherwise leave blank.  It will turn yellow untill suficient swimmers have been entered on the team sheet for this event" sqref="F22:K22 F18:K18 F20:K20" xr:uid="{00000000-0002-0000-0000-000003000000}">
      <formula1>"Y, Yes, y, yes"</formula1>
    </dataValidation>
  </dataValidations>
  <hyperlinks>
    <hyperlink ref="H8" r:id="rId1" xr:uid="{00000000-0004-0000-0000-000000000000}"/>
    <hyperlink ref="H9" r:id="rId2" display="southeast@essa-schoolswimming.com" xr:uid="{00000000-0004-0000-0000-000001000000}"/>
    <hyperlink ref="F8" r:id="rId3" display="www.essa-schoolswimming.com" xr:uid="{D13C8595-DF0B-4058-BA14-C55A4050B726}"/>
    <hyperlink ref="F9" r:id="rId4" display="southeast@essa-schoolswimming.com" xr:uid="{E8DE7AD3-6C23-4D58-AC12-228582F48D83}"/>
  </hyperlinks>
  <pageMargins left="0.7" right="0.51" top="0.49" bottom="0.56000000000000005" header="0.3" footer="0.3"/>
  <pageSetup paperSize="9" orientation="portrait" r:id="rId5"/>
  <colBreaks count="1" manualBreakCount="1">
    <brk id="12" max="43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A2" sqref="A2"/>
    </sheetView>
  </sheetViews>
  <sheetFormatPr defaultColWidth="8.83984375" defaultRowHeight="14.4" x14ac:dyDescent="0.55000000000000004"/>
  <cols>
    <col min="2" max="2" width="10.68359375" bestFit="1" customWidth="1"/>
    <col min="6" max="6" width="6.15625" bestFit="1" customWidth="1"/>
    <col min="7" max="7" width="10.68359375" bestFit="1" customWidth="1"/>
  </cols>
  <sheetData>
    <row r="1" spans="1:15" x14ac:dyDescent="0.55000000000000004">
      <c r="A1" s="32" t="s">
        <v>53</v>
      </c>
      <c r="B1" s="17" t="s">
        <v>23</v>
      </c>
      <c r="C1" s="16">
        <f>DATE(D1,8,31)</f>
        <v>45900</v>
      </c>
      <c r="D1">
        <f>TRIM(RIGHT(Team!A10,5))*1</f>
        <v>2025</v>
      </c>
      <c r="G1" s="15">
        <f ca="1">DATE(YEAR(TODAY()),8,31)</f>
        <v>45900</v>
      </c>
      <c r="I1" t="s">
        <v>40</v>
      </c>
    </row>
    <row r="2" spans="1:15" x14ac:dyDescent="0.55000000000000004">
      <c r="A2" s="14" t="s">
        <v>25</v>
      </c>
      <c r="B2" s="15">
        <f>DATE(YEAR(DoI)-B6,MONTH(DoI),DAY(DoI))+1</f>
        <v>41153</v>
      </c>
      <c r="C2" s="15">
        <f>DATE(YEAR(DoI)-C6,MONTH(DoI),DAY(DoI))</f>
        <v>41882</v>
      </c>
      <c r="D2" s="14"/>
      <c r="E2" s="14" t="s">
        <v>26</v>
      </c>
      <c r="F2" t="s">
        <v>16</v>
      </c>
      <c r="J2" t="str">
        <f t="shared" ref="J2:O2" si="0">LEFT(J3,1)</f>
        <v>M</v>
      </c>
      <c r="K2" t="str">
        <f t="shared" si="0"/>
        <v>M</v>
      </c>
      <c r="L2" t="str">
        <f t="shared" si="0"/>
        <v>G</v>
      </c>
      <c r="M2" t="str">
        <f t="shared" si="0"/>
        <v>G</v>
      </c>
      <c r="N2" t="str">
        <f t="shared" si="0"/>
        <v>B</v>
      </c>
      <c r="O2" t="str">
        <f t="shared" si="0"/>
        <v>B</v>
      </c>
    </row>
    <row r="3" spans="1:15" x14ac:dyDescent="0.55000000000000004">
      <c r="A3" s="14" t="s">
        <v>28</v>
      </c>
      <c r="B3" s="15">
        <f>DATE(YEAR(DoI)-B7,MONTH(DoI),DAY(DoI))+1</f>
        <v>40422</v>
      </c>
      <c r="C3" s="15">
        <f>DATE(YEAR(DoI)-C7,MONTH(DoI),DAY(DoI))</f>
        <v>41152</v>
      </c>
      <c r="D3" s="14"/>
      <c r="E3" s="14" t="s">
        <v>32</v>
      </c>
      <c r="F3">
        <v>1</v>
      </c>
      <c r="J3" t="s">
        <v>52</v>
      </c>
      <c r="K3" t="s">
        <v>52</v>
      </c>
      <c r="L3" t="s">
        <v>4</v>
      </c>
      <c r="M3" t="s">
        <v>4</v>
      </c>
      <c r="N3" t="s">
        <v>5</v>
      </c>
      <c r="O3" t="s">
        <v>5</v>
      </c>
    </row>
    <row r="4" spans="1:15" x14ac:dyDescent="0.55000000000000004">
      <c r="A4" s="14" t="s">
        <v>27</v>
      </c>
      <c r="B4" s="15">
        <f>DATE(YEAR(DoI)-B8,MONTH(DoI),DAY(DoI))+1</f>
        <v>39326</v>
      </c>
      <c r="C4" s="15">
        <f>DATE(YEAR(DoI)-C8,MONTH(DoI),DAY(DoI))</f>
        <v>40421</v>
      </c>
      <c r="D4" s="14"/>
      <c r="E4" s="14" t="s">
        <v>33</v>
      </c>
      <c r="F4">
        <v>2</v>
      </c>
      <c r="J4" t="s">
        <v>7</v>
      </c>
      <c r="K4" t="s">
        <v>22</v>
      </c>
      <c r="L4" t="s">
        <v>7</v>
      </c>
      <c r="M4" t="s">
        <v>22</v>
      </c>
      <c r="N4" t="s">
        <v>7</v>
      </c>
      <c r="O4" t="s">
        <v>22</v>
      </c>
    </row>
    <row r="5" spans="1:15" x14ac:dyDescent="0.55000000000000004">
      <c r="C5">
        <v>0</v>
      </c>
      <c r="D5" t="s">
        <v>30</v>
      </c>
      <c r="F5">
        <v>3</v>
      </c>
      <c r="I5" s="14" t="s">
        <v>25</v>
      </c>
      <c r="J5" s="26">
        <f>IF(AND(JGFree&gt;1,JBFree&gt;1),JGFree+JBFree,0)</f>
        <v>0</v>
      </c>
      <c r="K5" s="26">
        <f>IF(AND(JGMed&gt;1,JBMed&gt;1),JGMed+JBMed,0)</f>
        <v>0</v>
      </c>
      <c r="L5" s="26">
        <f>SUMPRODUCT((Team!$Q$8:$Q$44=$I5)*(Team!$R$8:$R$44=L$2)*(Team!$S$8:$S$44&lt;&gt;""))</f>
        <v>0</v>
      </c>
      <c r="M5" s="26">
        <f>SUMPRODUCT((Team!$Q$8:$Q$44=$I5)*(Team!$R$8:$R$44=M$2)*(Team!$T$8:$T$44&lt;&gt;""))</f>
        <v>0</v>
      </c>
      <c r="N5" s="26">
        <f>SUMPRODUCT((Team!$Q$8:$Q$44=$I5)*(Team!$R$8:$R$44=N$2)*(Team!$S$8:$S$44&lt;&gt;""))</f>
        <v>0</v>
      </c>
      <c r="O5" s="26">
        <f>SUMPRODUCT((Team!$Q$8:$Q$44=$I5)*(Team!$R$8:$R$44=O$2)*(Team!$T$8:$T$44&lt;&gt;""))</f>
        <v>0</v>
      </c>
    </row>
    <row r="6" spans="1:15" x14ac:dyDescent="0.55000000000000004">
      <c r="A6" s="14" t="s">
        <v>29</v>
      </c>
      <c r="B6" s="14">
        <v>13</v>
      </c>
      <c r="C6" s="14">
        <v>11</v>
      </c>
      <c r="D6" s="14" t="s">
        <v>25</v>
      </c>
      <c r="F6">
        <v>4</v>
      </c>
      <c r="I6" s="14" t="s">
        <v>28</v>
      </c>
      <c r="J6" s="26">
        <f>IF(AND(IGFree&gt;1,IBFree&gt;1),IGFree+IBFree,0)</f>
        <v>0</v>
      </c>
      <c r="K6" s="26">
        <f>IF(AND(IGMed&gt;1,IBMed&gt;1),IGMed+IBMed,0)</f>
        <v>0</v>
      </c>
      <c r="L6" s="26">
        <f>SUMPRODUCT((Team!$Q$8:$Q$44=$I6)*(Team!$R$8:$R$44=L$2)*(Team!$S$8:$S$44&lt;&gt;""))</f>
        <v>0</v>
      </c>
      <c r="M6" s="26">
        <f>SUMPRODUCT((Team!$Q$8:$Q$44=$I6)*(Team!$R$8:$R$44=M$2)*(Team!$T$8:$T$44&lt;&gt;""))</f>
        <v>0</v>
      </c>
      <c r="N6" s="26">
        <f>SUMPRODUCT((Team!$Q$8:$Q$44=$I6)*(Team!$R$8:$R$44=N$2)*(Team!$S$8:$S$44&lt;&gt;""))</f>
        <v>0</v>
      </c>
      <c r="O6" s="26">
        <f>SUMPRODUCT((Team!$Q$8:$Q$44=$I6)*(Team!$R$8:$R$44=O$2)*(Team!$T$8:$T$44&lt;&gt;""))</f>
        <v>0</v>
      </c>
    </row>
    <row r="7" spans="1:15" x14ac:dyDescent="0.55000000000000004">
      <c r="B7" s="14">
        <v>15</v>
      </c>
      <c r="C7" s="14">
        <v>13</v>
      </c>
      <c r="D7" s="14" t="s">
        <v>28</v>
      </c>
      <c r="F7" t="s">
        <v>37</v>
      </c>
      <c r="G7" s="12"/>
      <c r="I7" s="14" t="s">
        <v>27</v>
      </c>
      <c r="J7" s="26">
        <f>IF(AND(SGFree&gt;1,SBFree&gt;1),SGFree+SBFree,0)</f>
        <v>0</v>
      </c>
      <c r="K7" s="26">
        <f>IF(AND(SGMed&gt;1,SBMed&gt;1),SGMed+SBMed,0)</f>
        <v>0</v>
      </c>
      <c r="L7" s="26">
        <f>SUMPRODUCT((Team!$Q$8:$Q$44=$I7)*(Team!$R$8:$R$44=L$2)*(Team!$S$8:$S$44&lt;&gt;""))</f>
        <v>0</v>
      </c>
      <c r="M7" s="26">
        <f>SUMPRODUCT((Team!$Q$8:$Q$44=$I7)*(Team!$R$8:$R$44=M$2)*(Team!$T$8:$T$44&lt;&gt;""))</f>
        <v>0</v>
      </c>
      <c r="N7" s="26">
        <f>SUMPRODUCT((Team!$Q$8:$Q$44=$I7)*(Team!$R$8:$R$44=N$2)*(Team!$S$8:$S$44&lt;&gt;""))</f>
        <v>0</v>
      </c>
      <c r="O7" s="26">
        <f>SUMPRODUCT((Team!$Q$8:$Q$44=$I7)*(Team!$R$8:$R$44=O$2)*(Team!$T$8:$T$44&lt;&gt;""))</f>
        <v>0</v>
      </c>
    </row>
    <row r="8" spans="1:15" x14ac:dyDescent="0.55000000000000004">
      <c r="B8" s="14">
        <v>18</v>
      </c>
      <c r="C8" s="14">
        <v>15</v>
      </c>
      <c r="D8" s="14" t="s">
        <v>27</v>
      </c>
      <c r="F8" t="s">
        <v>34</v>
      </c>
    </row>
    <row r="9" spans="1:15" x14ac:dyDescent="0.55000000000000004">
      <c r="C9" s="14">
        <v>18</v>
      </c>
      <c r="D9" s="14" t="s">
        <v>31</v>
      </c>
      <c r="F9" t="s">
        <v>36</v>
      </c>
    </row>
    <row r="10" spans="1:15" x14ac:dyDescent="0.55000000000000004">
      <c r="F10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31</vt:i4>
      </vt:variant>
    </vt:vector>
  </HeadingPairs>
  <TitlesOfParts>
    <vt:vector size="33" baseType="lpstr">
      <vt:lpstr>Team</vt:lpstr>
      <vt:lpstr>Info</vt:lpstr>
      <vt:lpstr>AgeCheck</vt:lpstr>
      <vt:lpstr>DoI</vt:lpstr>
      <vt:lpstr>Gender</vt:lpstr>
      <vt:lpstr>IBFree</vt:lpstr>
      <vt:lpstr>IBMed</vt:lpstr>
      <vt:lpstr>IGFree</vt:lpstr>
      <vt:lpstr>IGMed</vt:lpstr>
      <vt:lpstr>IMFree</vt:lpstr>
      <vt:lpstr>IMFree_entry</vt:lpstr>
      <vt:lpstr>IMMed</vt:lpstr>
      <vt:lpstr>IMMed_entry</vt:lpstr>
      <vt:lpstr>JBFree</vt:lpstr>
      <vt:lpstr>JBMed</vt:lpstr>
      <vt:lpstr>JGFree</vt:lpstr>
      <vt:lpstr>JGMed</vt:lpstr>
      <vt:lpstr>JMFree</vt:lpstr>
      <vt:lpstr>JMFree_entry</vt:lpstr>
      <vt:lpstr>JMMed</vt:lpstr>
      <vt:lpstr>JMMed_entry</vt:lpstr>
      <vt:lpstr>Oldest</vt:lpstr>
      <vt:lpstr>Order</vt:lpstr>
      <vt:lpstr>Team!Print_Area</vt:lpstr>
      <vt:lpstr>SBFree</vt:lpstr>
      <vt:lpstr>SBMed</vt:lpstr>
      <vt:lpstr>SGFree</vt:lpstr>
      <vt:lpstr>SGMed</vt:lpstr>
      <vt:lpstr>SMFree</vt:lpstr>
      <vt:lpstr>SMFree_entry</vt:lpstr>
      <vt:lpstr>SMMed</vt:lpstr>
      <vt:lpstr>SMMed_entry</vt:lpstr>
      <vt:lpstr>Youngest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 Williams</cp:lastModifiedBy>
  <cp:lastPrinted>2025-09-14T09:25:07Z</cp:lastPrinted>
  <dcterms:created xsi:type="dcterms:W3CDTF">2016-11-25T12:50:17Z</dcterms:created>
  <dcterms:modified xsi:type="dcterms:W3CDTF">2025-09-14T09:27:16Z</dcterms:modified>
</cp:coreProperties>
</file>